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940" windowHeight="4050" activeTab="0"/>
  </bookViews>
  <sheets>
    <sheet name="costo promedio" sheetId="1" r:id="rId1"/>
  </sheets>
  <definedNames>
    <definedName name="BALPROFORMA">'costo promedio'!#REF!</definedName>
    <definedName name="CAP._DE_TRABAJO">'costo promedio'!$B$3:$Q$30</definedName>
    <definedName name="FLUJO">'costo promedio'!$B$32:$Q$71</definedName>
    <definedName name="INVENTARIOS">#REF!</definedName>
  </definedNames>
  <calcPr fullCalcOnLoad="1"/>
</workbook>
</file>

<file path=xl/sharedStrings.xml><?xml version="1.0" encoding="utf-8"?>
<sst xmlns="http://schemas.openxmlformats.org/spreadsheetml/2006/main" count="52" uniqueCount="50">
  <si>
    <t>CONCEPTOS</t>
  </si>
  <si>
    <t>TOTAL</t>
  </si>
  <si>
    <t xml:space="preserve"> </t>
  </si>
  <si>
    <t>DETERMINACION DEL CAPITAL DE TRABAJO ( $ )</t>
  </si>
  <si>
    <t xml:space="preserve"> 1.- INGRESOS</t>
  </si>
  <si>
    <t xml:space="preserve">     Ventas totales</t>
  </si>
  <si>
    <t xml:space="preserve"> 2.- EGRESOS</t>
  </si>
  <si>
    <t xml:space="preserve">      Mano de obra directa</t>
  </si>
  <si>
    <t xml:space="preserve">      Insumos y mat. auxil.</t>
  </si>
  <si>
    <t xml:space="preserve">     SUBTOTAL COSTOS VARIAB.</t>
  </si>
  <si>
    <t xml:space="preserve">      Admon. y supervisión</t>
  </si>
  <si>
    <t xml:space="preserve">      Gastos de oficina</t>
  </si>
  <si>
    <t xml:space="preserve">      SUBTOTAL COSTOS FIJOS</t>
  </si>
  <si>
    <t xml:space="preserve">     TOTAL DE EGRESOS</t>
  </si>
  <si>
    <t xml:space="preserve"> 3.- SALDO (1-2)</t>
  </si>
  <si>
    <t xml:space="preserve"> 4.- SALDO ACUMULADO</t>
  </si>
  <si>
    <t>CAPITAL DE TRABAJO:</t>
  </si>
  <si>
    <t xml:space="preserve">   F  L  U  J  O     D  E     E  F  E  C  T  I  V  O ( $ )</t>
  </si>
  <si>
    <t xml:space="preserve"> 1.-  INGRESOS</t>
  </si>
  <si>
    <t xml:space="preserve">        Saldo inicial</t>
  </si>
  <si>
    <t xml:space="preserve">        Ventas totales</t>
  </si>
  <si>
    <t xml:space="preserve">      TOTAL DE INGRESOS</t>
  </si>
  <si>
    <t xml:space="preserve"> 2.-  EGRESOS</t>
  </si>
  <si>
    <t xml:space="preserve">        Costos variables</t>
  </si>
  <si>
    <t xml:space="preserve">        Costos fijos</t>
  </si>
  <si>
    <t xml:space="preserve">      TOTAL DE EGRESOS</t>
  </si>
  <si>
    <t xml:space="preserve"> 3.-  SALDO DE OPERACION</t>
  </si>
  <si>
    <t xml:space="preserve"> 4.- INVERSIONES FIJAS</t>
  </si>
  <si>
    <t xml:space="preserve"> 5.- SALDO CON INVERSIONES</t>
  </si>
  <si>
    <t xml:space="preserve"> 6.-  FINANCIAMIENTO</t>
  </si>
  <si>
    <t xml:space="preserve">        RECURSOS PROPIOS</t>
  </si>
  <si>
    <t xml:space="preserve">        TOTAL AVIO</t>
  </si>
  <si>
    <t xml:space="preserve">      TOTAL FINANCIAMIENTO</t>
  </si>
  <si>
    <t xml:space="preserve"> 7.-  SALDO DISPONIBLE</t>
  </si>
  <si>
    <t xml:space="preserve"> 8.-  AMORTIZACIONES</t>
  </si>
  <si>
    <t xml:space="preserve">        Recuperacion recursos propios</t>
  </si>
  <si>
    <t xml:space="preserve">      TOTAL AMORTIZACIONES</t>
  </si>
  <si>
    <t xml:space="preserve"> 9.-  SALDO A FIN DE MES</t>
  </si>
  <si>
    <t xml:space="preserve">      Materia prima</t>
  </si>
  <si>
    <t xml:space="preserve">        PRESTAMO DE AVIO</t>
  </si>
  <si>
    <t xml:space="preserve">        Intereses Avio</t>
  </si>
  <si>
    <t xml:space="preserve">        Capital Avio</t>
  </si>
  <si>
    <t>CUADRO 2</t>
  </si>
  <si>
    <t>CUADRO 3</t>
  </si>
  <si>
    <t xml:space="preserve">      Diversos</t>
  </si>
  <si>
    <t xml:space="preserve">      Mantenimiento</t>
  </si>
  <si>
    <t>Costo promedio/tonelada ($)</t>
  </si>
  <si>
    <t>NOTA: DE ACUERDO A LOS SALDOS FINALES, SE OBSERVA QUE EN EL TERCER MES SE PODRÍAN RECUPERAR LOS RECURSOS TOTALES DE</t>
  </si>
  <si>
    <t>PAGO AL FINAL DEL AÑO.</t>
  </si>
  <si>
    <t xml:space="preserve">FINANCIAMIENTO; SIN EMBARGO, LA EMPRESA QUEDARÍA NUEVAMENTE CON RECURSOS INSUFICIENTES, POR LO QUE SE PROYECTA EL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</si>
</sst>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_)"/>
    <numFmt numFmtId="179" formatCode="#,##0.0_);\(#,##0.0\)"/>
    <numFmt numFmtId="180" formatCode="mmm\-yy_)"/>
    <numFmt numFmtId="181" formatCode="0.0%"/>
    <numFmt numFmtId="182" formatCode="0.00_)"/>
    <numFmt numFmtId="183" formatCode=";;;"/>
    <numFmt numFmtId="184" formatCode="#,##0.0000_);\(#,##0.0000\)"/>
    <numFmt numFmtId="185" formatCode="#,##0.00000_);\(#,##0.00000\)"/>
    <numFmt numFmtId="186" formatCode="#,##0.000_);\(#,##0.000\)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  <numFmt numFmtId="190" formatCode="00000"/>
    <numFmt numFmtId="191" formatCode="0.0"/>
    <numFmt numFmtId="192" formatCode="0.000%"/>
    <numFmt numFmtId="193" formatCode="#,##0.000000_);\(#,##0.000000\)"/>
    <numFmt numFmtId="194" formatCode="#,##0.0000000_);\(#,##0.0000000\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(* #,##0.0000000000000_);_(* \(#,##0.0000000000000\);_(* &quot;-&quot;??_);_(@_)"/>
    <numFmt numFmtId="205" formatCode="#,##0.00000000_);\(#,##0.00000000\)"/>
  </numFmts>
  <fonts count="4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9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9" fontId="0" fillId="0" borderId="5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5" xfId="0" applyBorder="1" applyAlignment="1">
      <alignment/>
    </xf>
    <xf numFmtId="180" fontId="0" fillId="0" borderId="15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10" fontId="0" fillId="0" borderId="5" xfId="0" applyNumberFormat="1" applyBorder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7" fontId="0" fillId="0" borderId="19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37" fontId="0" fillId="0" borderId="13" xfId="0" applyNumberFormat="1" applyBorder="1" applyAlignment="1" applyProtection="1">
      <alignment horizontal="right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6" fontId="0" fillId="0" borderId="0" xfId="0" applyNumberFormat="1" applyAlignment="1" applyProtection="1">
      <alignment/>
      <protection/>
    </xf>
    <xf numFmtId="171" fontId="0" fillId="0" borderId="0" xfId="15" applyAlignment="1" applyProtection="1">
      <alignment/>
      <protection/>
    </xf>
    <xf numFmtId="186" fontId="0" fillId="0" borderId="0" xfId="0" applyNumberFormat="1" applyBorder="1" applyAlignment="1" applyProtection="1">
      <alignment/>
      <protection/>
    </xf>
    <xf numFmtId="9" fontId="0" fillId="0" borderId="0" xfId="20" applyAlignment="1">
      <alignment/>
    </xf>
    <xf numFmtId="9" fontId="0" fillId="0" borderId="0" xfId="0" applyNumberFormat="1" applyAlignment="1">
      <alignment/>
    </xf>
    <xf numFmtId="189" fontId="0" fillId="0" borderId="0" xfId="15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37" fontId="0" fillId="0" borderId="13" xfId="0" applyNumberFormat="1" applyBorder="1" applyAlignment="1">
      <alignment/>
    </xf>
    <xf numFmtId="37" fontId="0" fillId="0" borderId="0" xfId="0" applyNumberFormat="1" applyAlignment="1">
      <alignment/>
    </xf>
    <xf numFmtId="171" fontId="0" fillId="0" borderId="0" xfId="15" applyAlignment="1">
      <alignment/>
    </xf>
    <xf numFmtId="10" fontId="0" fillId="0" borderId="0" xfId="20" applyNumberFormat="1" applyAlignment="1" applyProtection="1">
      <alignment/>
      <protection/>
    </xf>
    <xf numFmtId="171" fontId="3" fillId="0" borderId="0" xfId="15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10" fontId="0" fillId="0" borderId="5" xfId="2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73"/>
  <sheetViews>
    <sheetView tabSelected="1" defaultGridColor="0" zoomScale="77" zoomScaleNormal="77" colorId="22" workbookViewId="0" topLeftCell="C3">
      <selection activeCell="I24" sqref="I24"/>
    </sheetView>
  </sheetViews>
  <sheetFormatPr defaultColWidth="9.77734375" defaultRowHeight="15"/>
  <cols>
    <col min="1" max="1" width="8.21484375" style="0" customWidth="1"/>
    <col min="2" max="2" width="25.77734375" style="0" customWidth="1"/>
    <col min="3" max="3" width="7.88671875" style="0" customWidth="1"/>
    <col min="4" max="4" width="12.4453125" style="0" customWidth="1"/>
    <col min="5" max="5" width="10.4453125" style="0" customWidth="1"/>
    <col min="6" max="7" width="10.10546875" style="0" bestFit="1" customWidth="1"/>
    <col min="8" max="8" width="10.6640625" style="0" customWidth="1"/>
    <col min="9" max="10" width="10.77734375" style="0" customWidth="1"/>
    <col min="11" max="11" width="10.6640625" style="0" customWidth="1"/>
    <col min="12" max="12" width="0.3359375" style="0" customWidth="1"/>
    <col min="13" max="13" width="10.6640625" style="0" hidden="1" customWidth="1"/>
    <col min="14" max="14" width="10.3359375" style="0" hidden="1" customWidth="1"/>
    <col min="15" max="15" width="11.10546875" style="0" hidden="1" customWidth="1"/>
    <col min="16" max="16" width="10.77734375" style="0" hidden="1" customWidth="1"/>
    <col min="17" max="17" width="11.77734375" style="0" hidden="1" customWidth="1"/>
    <col min="19" max="19" width="11.99609375" style="0" customWidth="1"/>
  </cols>
  <sheetData>
    <row r="1" spans="2:15" ht="15">
      <c r="B1" t="s">
        <v>46</v>
      </c>
      <c r="D1" s="51">
        <v>200</v>
      </c>
      <c r="E1" s="51">
        <v>200</v>
      </c>
      <c r="F1" s="51">
        <v>200</v>
      </c>
      <c r="G1" s="51">
        <v>200</v>
      </c>
      <c r="H1" s="51">
        <v>200</v>
      </c>
      <c r="I1" s="51">
        <v>200</v>
      </c>
      <c r="J1" s="51">
        <v>200</v>
      </c>
      <c r="K1" s="51">
        <v>200</v>
      </c>
      <c r="L1" s="51"/>
      <c r="M1" s="51"/>
      <c r="N1" s="51"/>
      <c r="O1" s="51"/>
    </row>
    <row r="2" spans="8:17" ht="16.5" thickBot="1">
      <c r="H2" s="2"/>
      <c r="Q2" s="3"/>
    </row>
    <row r="3" spans="2:17" ht="16.5" thickTop="1">
      <c r="B3" s="22" t="s">
        <v>3</v>
      </c>
      <c r="C3" s="2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5">
      <c r="B4" s="6"/>
      <c r="Q4" s="7"/>
    </row>
    <row r="5" spans="2:17" ht="15.75" thickBot="1">
      <c r="B5" s="39" t="s">
        <v>0</v>
      </c>
      <c r="C5" s="24"/>
      <c r="D5" s="25">
        <v>37316</v>
      </c>
      <c r="E5" s="25">
        <v>37347</v>
      </c>
      <c r="F5" s="25">
        <v>37377</v>
      </c>
      <c r="G5" s="25">
        <v>37408</v>
      </c>
      <c r="H5" s="25">
        <v>37438</v>
      </c>
      <c r="I5" s="25">
        <v>37469</v>
      </c>
      <c r="J5" s="25">
        <v>37500</v>
      </c>
      <c r="K5" s="25">
        <v>37530</v>
      </c>
      <c r="L5" s="25"/>
      <c r="M5" s="25"/>
      <c r="N5" s="25"/>
      <c r="O5" s="25"/>
      <c r="P5" s="25"/>
      <c r="Q5" s="40"/>
    </row>
    <row r="6" ht="15.75" thickTop="1"/>
    <row r="7" spans="2:18" ht="15">
      <c r="B7" t="s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R7" s="1"/>
    </row>
    <row r="8" spans="2:19" ht="15.75">
      <c r="B8" s="26" t="s">
        <v>5</v>
      </c>
      <c r="C8" s="27"/>
      <c r="D8" s="20">
        <v>2378875.1</v>
      </c>
      <c r="E8" s="20">
        <v>2378875.1</v>
      </c>
      <c r="F8" s="20">
        <v>2378875.1</v>
      </c>
      <c r="G8" s="20">
        <v>2378875.1</v>
      </c>
      <c r="H8" s="20">
        <v>2378875.1</v>
      </c>
      <c r="I8" s="20">
        <v>2378875.1</v>
      </c>
      <c r="J8" s="20">
        <v>2378875.1</v>
      </c>
      <c r="K8" s="20">
        <v>2378875.1</v>
      </c>
      <c r="L8" s="20"/>
      <c r="M8" s="20"/>
      <c r="N8" s="20"/>
      <c r="O8" s="20"/>
      <c r="P8" s="20"/>
      <c r="Q8" s="28"/>
      <c r="R8" s="54"/>
      <c r="S8" s="1"/>
    </row>
    <row r="9" spans="2:19" ht="15">
      <c r="B9" s="8"/>
      <c r="C9" s="8"/>
      <c r="D9" s="17"/>
      <c r="E9" s="2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"/>
      <c r="S9" s="1"/>
    </row>
    <row r="10" spans="2:19" ht="15">
      <c r="B10" t="s">
        <v>6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"/>
      <c r="S10" s="1"/>
    </row>
    <row r="11" spans="1:19" ht="15">
      <c r="A11" s="44"/>
      <c r="B11" s="13" t="s">
        <v>38</v>
      </c>
      <c r="C11" s="8"/>
      <c r="D11" s="17">
        <v>312000</v>
      </c>
      <c r="E11" s="17">
        <v>312000</v>
      </c>
      <c r="F11" s="17">
        <v>312000</v>
      </c>
      <c r="G11" s="17">
        <v>312000</v>
      </c>
      <c r="H11" s="17">
        <v>312000</v>
      </c>
      <c r="I11" s="17">
        <v>312000</v>
      </c>
      <c r="J11" s="17">
        <v>312000</v>
      </c>
      <c r="K11" s="17">
        <v>312000</v>
      </c>
      <c r="L11" s="17"/>
      <c r="M11" s="17"/>
      <c r="N11" s="17"/>
      <c r="O11" s="17"/>
      <c r="P11" s="17"/>
      <c r="Q11" s="18"/>
      <c r="R11" s="42"/>
      <c r="S11" s="1"/>
    </row>
    <row r="12" spans="1:19" ht="15">
      <c r="A12" s="44"/>
      <c r="B12" s="11" t="s">
        <v>7</v>
      </c>
      <c r="C12" s="30"/>
      <c r="D12" s="9">
        <v>24960</v>
      </c>
      <c r="E12" s="9">
        <v>24960</v>
      </c>
      <c r="F12" s="9">
        <v>24960</v>
      </c>
      <c r="G12" s="9">
        <v>24960</v>
      </c>
      <c r="H12" s="9">
        <v>24960</v>
      </c>
      <c r="I12" s="9">
        <v>24960</v>
      </c>
      <c r="J12" s="9">
        <v>24960</v>
      </c>
      <c r="K12" s="9">
        <v>24960</v>
      </c>
      <c r="L12" s="9"/>
      <c r="M12" s="9"/>
      <c r="N12" s="9"/>
      <c r="O12" s="9"/>
      <c r="P12" s="9"/>
      <c r="Q12" s="10"/>
      <c r="R12" s="42"/>
      <c r="S12" s="1"/>
    </row>
    <row r="13" spans="1:19" ht="15">
      <c r="A13" s="44"/>
      <c r="B13" s="11" t="s">
        <v>8</v>
      </c>
      <c r="C13" s="30"/>
      <c r="D13" s="9">
        <v>592632.25</v>
      </c>
      <c r="E13" s="9">
        <v>592632.25</v>
      </c>
      <c r="F13" s="9">
        <v>592632.25</v>
      </c>
      <c r="G13" s="9">
        <v>592632.25</v>
      </c>
      <c r="H13" s="9">
        <v>592632.25</v>
      </c>
      <c r="I13" s="9">
        <v>592632.25</v>
      </c>
      <c r="J13" s="9">
        <v>592632.25</v>
      </c>
      <c r="K13" s="9">
        <v>592632.25</v>
      </c>
      <c r="L13" s="9"/>
      <c r="M13" s="9"/>
      <c r="N13" s="9"/>
      <c r="O13" s="9"/>
      <c r="P13" s="9"/>
      <c r="Q13" s="10"/>
      <c r="R13" s="42"/>
      <c r="S13" s="1"/>
    </row>
    <row r="14" spans="1:19" ht="15">
      <c r="A14" s="45"/>
      <c r="B14" s="14"/>
      <c r="C14" s="32"/>
      <c r="D14" s="50"/>
      <c r="Q14" s="10"/>
      <c r="R14" s="1"/>
      <c r="S14" s="1"/>
    </row>
    <row r="15" spans="1:19" ht="15">
      <c r="A15" s="45"/>
      <c r="B15" s="26" t="s">
        <v>9</v>
      </c>
      <c r="C15" s="27"/>
      <c r="D15" s="49">
        <f aca="true" t="shared" si="0" ref="D15:K15">SUM(D11:D13)</f>
        <v>929592.25</v>
      </c>
      <c r="E15" s="49">
        <f t="shared" si="0"/>
        <v>929592.25</v>
      </c>
      <c r="F15" s="49">
        <f t="shared" si="0"/>
        <v>929592.25</v>
      </c>
      <c r="G15" s="49">
        <f t="shared" si="0"/>
        <v>929592.25</v>
      </c>
      <c r="H15" s="49">
        <f t="shared" si="0"/>
        <v>929592.25</v>
      </c>
      <c r="I15" s="49">
        <f t="shared" si="0"/>
        <v>929592.25</v>
      </c>
      <c r="J15" s="49">
        <f t="shared" si="0"/>
        <v>929592.25</v>
      </c>
      <c r="K15" s="49">
        <f t="shared" si="0"/>
        <v>929592.25</v>
      </c>
      <c r="L15" s="49"/>
      <c r="M15" s="49"/>
      <c r="N15" s="49"/>
      <c r="O15" s="49"/>
      <c r="P15" s="49"/>
      <c r="Q15" s="28"/>
      <c r="R15" s="1"/>
      <c r="S15" s="1"/>
    </row>
    <row r="16" spans="4:19" ht="1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"/>
      <c r="S16" s="1"/>
    </row>
    <row r="17" spans="2:19" ht="15">
      <c r="B17" s="13" t="s">
        <v>10</v>
      </c>
      <c r="C17" s="8"/>
      <c r="D17" s="17">
        <v>24960</v>
      </c>
      <c r="E17" s="17">
        <f aca="true" t="shared" si="1" ref="E17:K17">D17</f>
        <v>24960</v>
      </c>
      <c r="F17" s="17">
        <f t="shared" si="1"/>
        <v>24960</v>
      </c>
      <c r="G17" s="17">
        <f t="shared" si="1"/>
        <v>24960</v>
      </c>
      <c r="H17" s="17">
        <f t="shared" si="1"/>
        <v>24960</v>
      </c>
      <c r="I17" s="17">
        <f t="shared" si="1"/>
        <v>24960</v>
      </c>
      <c r="J17" s="17">
        <f t="shared" si="1"/>
        <v>24960</v>
      </c>
      <c r="K17" s="17">
        <f t="shared" si="1"/>
        <v>24960</v>
      </c>
      <c r="L17" s="17"/>
      <c r="M17" s="17"/>
      <c r="N17" s="17"/>
      <c r="O17" s="17"/>
      <c r="P17" s="17"/>
      <c r="Q17" s="18"/>
      <c r="R17" s="1"/>
      <c r="S17" s="1"/>
    </row>
    <row r="18" spans="2:19" ht="15">
      <c r="B18" s="11" t="s">
        <v>11</v>
      </c>
      <c r="D18" s="9">
        <v>3000</v>
      </c>
      <c r="E18" s="9">
        <f aca="true" t="shared" si="2" ref="E18:K18">D18</f>
        <v>3000</v>
      </c>
      <c r="F18" s="9">
        <f t="shared" si="2"/>
        <v>3000</v>
      </c>
      <c r="G18" s="9">
        <f t="shared" si="2"/>
        <v>3000</v>
      </c>
      <c r="H18" s="9">
        <f t="shared" si="2"/>
        <v>3000</v>
      </c>
      <c r="I18" s="9">
        <f t="shared" si="2"/>
        <v>3000</v>
      </c>
      <c r="J18" s="9">
        <f t="shared" si="2"/>
        <v>3000</v>
      </c>
      <c r="K18" s="9">
        <f t="shared" si="2"/>
        <v>3000</v>
      </c>
      <c r="L18" s="9"/>
      <c r="M18" s="9"/>
      <c r="N18" s="9"/>
      <c r="O18" s="9"/>
      <c r="P18" s="9"/>
      <c r="Q18" s="10"/>
      <c r="R18" s="1"/>
      <c r="S18" s="1"/>
    </row>
    <row r="19" spans="2:19" ht="15">
      <c r="B19" s="11" t="s">
        <v>45</v>
      </c>
      <c r="D19" s="9">
        <v>3000</v>
      </c>
      <c r="E19" s="9">
        <f aca="true" t="shared" si="3" ref="E19:K19">+D19</f>
        <v>3000</v>
      </c>
      <c r="F19" s="9">
        <f t="shared" si="3"/>
        <v>3000</v>
      </c>
      <c r="G19" s="9">
        <f t="shared" si="3"/>
        <v>3000</v>
      </c>
      <c r="H19" s="9">
        <f t="shared" si="3"/>
        <v>3000</v>
      </c>
      <c r="I19" s="9">
        <f t="shared" si="3"/>
        <v>3000</v>
      </c>
      <c r="J19" s="9">
        <f t="shared" si="3"/>
        <v>3000</v>
      </c>
      <c r="K19" s="9">
        <f t="shared" si="3"/>
        <v>3000</v>
      </c>
      <c r="L19" s="9"/>
      <c r="M19" s="9"/>
      <c r="N19" s="9"/>
      <c r="O19" s="9"/>
      <c r="P19" s="9"/>
      <c r="Q19" s="10"/>
      <c r="R19" s="1"/>
      <c r="S19" s="1"/>
    </row>
    <row r="20" spans="2:19" ht="15">
      <c r="B20" s="11" t="s">
        <v>44</v>
      </c>
      <c r="D20" s="9">
        <v>2500</v>
      </c>
      <c r="E20" s="9">
        <v>2500</v>
      </c>
      <c r="F20" s="9">
        <f aca="true" t="shared" si="4" ref="F20:K20">+E20</f>
        <v>2500</v>
      </c>
      <c r="G20" s="9">
        <f t="shared" si="4"/>
        <v>2500</v>
      </c>
      <c r="H20" s="9">
        <f t="shared" si="4"/>
        <v>2500</v>
      </c>
      <c r="I20" s="9">
        <f t="shared" si="4"/>
        <v>2500</v>
      </c>
      <c r="J20" s="9">
        <f t="shared" si="4"/>
        <v>2500</v>
      </c>
      <c r="K20" s="9">
        <f t="shared" si="4"/>
        <v>2500</v>
      </c>
      <c r="L20" s="9"/>
      <c r="M20" s="9"/>
      <c r="N20" s="9"/>
      <c r="O20" s="9"/>
      <c r="P20" s="9"/>
      <c r="Q20" s="10"/>
      <c r="R20" s="1"/>
      <c r="S20" s="1"/>
    </row>
    <row r="21" spans="2:19" ht="15">
      <c r="B21" s="26" t="s">
        <v>12</v>
      </c>
      <c r="C21" s="27"/>
      <c r="D21" s="20">
        <f>SUM(D17:D20)</f>
        <v>33460</v>
      </c>
      <c r="E21" s="20">
        <f aca="true" t="shared" si="5" ref="E21:K21">SUM(E17:E20)</f>
        <v>33460</v>
      </c>
      <c r="F21" s="20">
        <f t="shared" si="5"/>
        <v>33460</v>
      </c>
      <c r="G21" s="20">
        <f t="shared" si="5"/>
        <v>33460</v>
      </c>
      <c r="H21" s="20">
        <f t="shared" si="5"/>
        <v>33460</v>
      </c>
      <c r="I21" s="20">
        <f t="shared" si="5"/>
        <v>33460</v>
      </c>
      <c r="J21" s="20">
        <f t="shared" si="5"/>
        <v>33460</v>
      </c>
      <c r="K21" s="20">
        <f t="shared" si="5"/>
        <v>33460</v>
      </c>
      <c r="L21" s="20"/>
      <c r="M21" s="20"/>
      <c r="N21" s="20"/>
      <c r="O21" s="20"/>
      <c r="P21" s="20"/>
      <c r="Q21" s="28"/>
      <c r="R21" s="42"/>
      <c r="S21" s="1"/>
    </row>
    <row r="22" spans="4:19" ht="1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"/>
      <c r="S22" s="1"/>
    </row>
    <row r="23" spans="2:19" ht="15.75">
      <c r="B23" s="26" t="s">
        <v>13</v>
      </c>
      <c r="C23" s="27"/>
      <c r="D23" s="20">
        <f>D15+D21</f>
        <v>963052.25</v>
      </c>
      <c r="E23" s="20">
        <f aca="true" t="shared" si="6" ref="E23:K23">E15+E21</f>
        <v>963052.25</v>
      </c>
      <c r="F23" s="20">
        <f t="shared" si="6"/>
        <v>963052.25</v>
      </c>
      <c r="G23" s="20">
        <f t="shared" si="6"/>
        <v>963052.25</v>
      </c>
      <c r="H23" s="20">
        <f t="shared" si="6"/>
        <v>963052.25</v>
      </c>
      <c r="I23" s="20">
        <f t="shared" si="6"/>
        <v>963052.25</v>
      </c>
      <c r="J23" s="20">
        <f t="shared" si="6"/>
        <v>963052.25</v>
      </c>
      <c r="K23" s="20">
        <f t="shared" si="6"/>
        <v>963052.25</v>
      </c>
      <c r="L23" s="20"/>
      <c r="M23" s="20"/>
      <c r="N23" s="20"/>
      <c r="O23" s="20"/>
      <c r="P23" s="20"/>
      <c r="Q23" s="28"/>
      <c r="R23" s="53"/>
      <c r="S23" s="1"/>
    </row>
    <row r="24" spans="4:19" ht="1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  <c r="S24" s="1"/>
    </row>
    <row r="25" spans="2:19" ht="15">
      <c r="B25" s="26" t="s">
        <v>14</v>
      </c>
      <c r="C25" s="27"/>
      <c r="D25" s="20">
        <f aca="true" t="shared" si="7" ref="D25:K25">D8-D23</f>
        <v>1415822.85</v>
      </c>
      <c r="E25" s="20">
        <f t="shared" si="7"/>
        <v>1415822.85</v>
      </c>
      <c r="F25" s="20">
        <f t="shared" si="7"/>
        <v>1415822.85</v>
      </c>
      <c r="G25" s="20">
        <f t="shared" si="7"/>
        <v>1415822.85</v>
      </c>
      <c r="H25" s="20">
        <f t="shared" si="7"/>
        <v>1415822.85</v>
      </c>
      <c r="I25" s="20">
        <f t="shared" si="7"/>
        <v>1415822.85</v>
      </c>
      <c r="J25" s="20">
        <f t="shared" si="7"/>
        <v>1415822.85</v>
      </c>
      <c r="K25" s="20">
        <f t="shared" si="7"/>
        <v>1415822.85</v>
      </c>
      <c r="L25" s="20"/>
      <c r="M25" s="20"/>
      <c r="N25" s="20"/>
      <c r="O25" s="20"/>
      <c r="P25" s="20"/>
      <c r="Q25" s="28"/>
      <c r="R25" s="41"/>
      <c r="S25" s="1"/>
    </row>
    <row r="26" spans="2:19" ht="15.75" thickBot="1">
      <c r="B26" t="s">
        <v>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31"/>
      <c r="S26" s="1"/>
    </row>
    <row r="27" spans="2:19" ht="16.5" thickBot="1" thickTop="1">
      <c r="B27" s="33" t="s">
        <v>15</v>
      </c>
      <c r="C27" s="34"/>
      <c r="D27" s="35">
        <f>D25</f>
        <v>1415822.85</v>
      </c>
      <c r="E27" s="35">
        <f aca="true" t="shared" si="8" ref="E27:K27">D27+E25</f>
        <v>2831645.7</v>
      </c>
      <c r="F27" s="35">
        <f t="shared" si="8"/>
        <v>4247468.550000001</v>
      </c>
      <c r="G27" s="35">
        <f t="shared" si="8"/>
        <v>5663291.4</v>
      </c>
      <c r="H27" s="35">
        <f t="shared" si="8"/>
        <v>7079114.25</v>
      </c>
      <c r="I27" s="35">
        <f t="shared" si="8"/>
        <v>8494937.1</v>
      </c>
      <c r="J27" s="35">
        <f t="shared" si="8"/>
        <v>9910759.95</v>
      </c>
      <c r="K27" s="35">
        <f t="shared" si="8"/>
        <v>11326582.799999999</v>
      </c>
      <c r="L27" s="35"/>
      <c r="M27" s="35"/>
      <c r="N27" s="35"/>
      <c r="O27" s="35"/>
      <c r="P27" s="36"/>
      <c r="R27" s="41"/>
      <c r="S27" s="1"/>
    </row>
    <row r="28" spans="4:19" ht="15.7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Q28" s="9"/>
      <c r="R28" s="52"/>
      <c r="S28" s="1"/>
    </row>
    <row r="29" spans="4:19" ht="15">
      <c r="D29" s="3" t="s">
        <v>16</v>
      </c>
      <c r="E29" s="9">
        <f>MINA(D27:O27)</f>
        <v>1415822.85</v>
      </c>
      <c r="F29" s="9"/>
      <c r="G29" s="9"/>
      <c r="H29" s="9"/>
      <c r="I29" s="9"/>
      <c r="J29" s="9"/>
      <c r="K29" s="9"/>
      <c r="L29" s="9"/>
      <c r="M29" s="9"/>
      <c r="N29" s="9"/>
      <c r="O29" s="9"/>
      <c r="Q29" s="9" t="s">
        <v>42</v>
      </c>
      <c r="R29" s="1"/>
      <c r="S29" s="1"/>
    </row>
    <row r="30" spans="6:23" ht="15.75">
      <c r="F30" s="44"/>
      <c r="H30" s="37"/>
      <c r="R30" s="1"/>
      <c r="S30" s="1"/>
      <c r="T30" s="9"/>
      <c r="U30" s="9"/>
      <c r="V30" s="9"/>
      <c r="W30" s="9"/>
    </row>
    <row r="31" spans="8:23" ht="16.5" thickBot="1">
      <c r="H31" s="37"/>
      <c r="Q31" s="3"/>
      <c r="R31" s="1"/>
      <c r="S31" s="1"/>
      <c r="T31" s="9"/>
      <c r="U31" s="9"/>
      <c r="V31" s="9"/>
      <c r="W31" s="9"/>
    </row>
    <row r="32" spans="2:23" ht="16.5" thickTop="1">
      <c r="B32" s="22" t="s">
        <v>17</v>
      </c>
      <c r="C32" s="2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1"/>
      <c r="S32" s="1"/>
      <c r="T32" s="9"/>
      <c r="U32" s="9"/>
      <c r="V32" s="9"/>
      <c r="W32" s="9"/>
    </row>
    <row r="33" spans="2:19" ht="15">
      <c r="B33" s="6"/>
      <c r="Q33" s="7"/>
      <c r="R33" s="1"/>
      <c r="S33" s="1"/>
    </row>
    <row r="34" spans="2:19" ht="15.75" thickBot="1">
      <c r="B34" s="39" t="s">
        <v>0</v>
      </c>
      <c r="C34" s="24"/>
      <c r="D34" s="25">
        <f aca="true" t="shared" si="9" ref="D34:O34">D5</f>
        <v>37316</v>
      </c>
      <c r="E34" s="25">
        <f t="shared" si="9"/>
        <v>37347</v>
      </c>
      <c r="F34" s="25">
        <f t="shared" si="9"/>
        <v>37377</v>
      </c>
      <c r="G34" s="25">
        <f t="shared" si="9"/>
        <v>37408</v>
      </c>
      <c r="H34" s="25">
        <f t="shared" si="9"/>
        <v>37438</v>
      </c>
      <c r="I34" s="25">
        <f t="shared" si="9"/>
        <v>37469</v>
      </c>
      <c r="J34" s="25">
        <f t="shared" si="9"/>
        <v>37500</v>
      </c>
      <c r="K34" s="25">
        <f t="shared" si="9"/>
        <v>37530</v>
      </c>
      <c r="L34" s="25">
        <f t="shared" si="9"/>
        <v>0</v>
      </c>
      <c r="M34" s="25">
        <f t="shared" si="9"/>
        <v>0</v>
      </c>
      <c r="N34" s="25">
        <f t="shared" si="9"/>
        <v>0</v>
      </c>
      <c r="O34" s="25">
        <f t="shared" si="9"/>
        <v>0</v>
      </c>
      <c r="P34" s="25">
        <f>+P5</f>
        <v>0</v>
      </c>
      <c r="Q34" s="40" t="s">
        <v>1</v>
      </c>
      <c r="R34" s="1"/>
      <c r="S34" s="1"/>
    </row>
    <row r="35" spans="18:19" ht="15.75" thickTop="1">
      <c r="R35" s="1"/>
      <c r="S35" s="1"/>
    </row>
    <row r="36" spans="2:19" ht="15">
      <c r="B36" t="s">
        <v>18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5">
      <c r="B37" s="13" t="s">
        <v>19</v>
      </c>
      <c r="C37" s="8"/>
      <c r="D37" s="17">
        <v>0</v>
      </c>
      <c r="E37" s="9">
        <v>2378875.1</v>
      </c>
      <c r="F37" s="20">
        <v>4757750</v>
      </c>
      <c r="G37" s="20">
        <v>7136625</v>
      </c>
      <c r="H37" s="17">
        <v>9515500</v>
      </c>
      <c r="I37" s="17">
        <v>11894375</v>
      </c>
      <c r="J37" s="17">
        <v>14273250</v>
      </c>
      <c r="K37" s="17">
        <v>16652125</v>
      </c>
      <c r="L37" s="17">
        <f>K68</f>
        <v>18059614.51666667</v>
      </c>
      <c r="M37" s="17">
        <f>L68</f>
        <v>18051281.183333337</v>
      </c>
      <c r="N37" s="17">
        <f>M68</f>
        <v>18042947.850000005</v>
      </c>
      <c r="O37" s="17">
        <f>N68</f>
        <v>18034614.516666673</v>
      </c>
      <c r="P37" s="17">
        <f>O68</f>
        <v>18026281.18333334</v>
      </c>
      <c r="Q37" s="18">
        <f>D37</f>
        <v>0</v>
      </c>
      <c r="R37" s="1"/>
      <c r="S37" s="1"/>
    </row>
    <row r="38" spans="2:19" ht="15">
      <c r="B38" s="11" t="s">
        <v>20</v>
      </c>
      <c r="D38" s="9">
        <v>2378875.1</v>
      </c>
      <c r="E38" s="9">
        <f aca="true" t="shared" si="10" ref="E38:O38">E8</f>
        <v>2378875.1</v>
      </c>
      <c r="F38" s="9">
        <f t="shared" si="10"/>
        <v>2378875.1</v>
      </c>
      <c r="G38" s="9">
        <f t="shared" si="10"/>
        <v>2378875.1</v>
      </c>
      <c r="H38" s="9">
        <f t="shared" si="10"/>
        <v>2378875.1</v>
      </c>
      <c r="I38" s="9">
        <f t="shared" si="10"/>
        <v>2378875.1</v>
      </c>
      <c r="J38" s="9">
        <f t="shared" si="10"/>
        <v>2378875.1</v>
      </c>
      <c r="K38" s="9">
        <f t="shared" si="10"/>
        <v>2378875.1</v>
      </c>
      <c r="L38" s="9">
        <f t="shared" si="10"/>
        <v>0</v>
      </c>
      <c r="M38" s="9">
        <f t="shared" si="10"/>
        <v>0</v>
      </c>
      <c r="N38" s="9">
        <f t="shared" si="10"/>
        <v>0</v>
      </c>
      <c r="O38" s="9">
        <f t="shared" si="10"/>
        <v>0</v>
      </c>
      <c r="P38" s="9">
        <f>P8</f>
        <v>0</v>
      </c>
      <c r="Q38" s="10">
        <f>SUM(D38:P38)</f>
        <v>19031000.8</v>
      </c>
      <c r="R38" s="1"/>
      <c r="S38" s="1"/>
    </row>
    <row r="39" spans="2:25" ht="15">
      <c r="B39" s="14"/>
      <c r="C39" s="3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  <c r="R39" s="1"/>
      <c r="S39" s="1"/>
      <c r="U39" s="1"/>
      <c r="V39" s="1"/>
      <c r="W39" s="1"/>
      <c r="X39" s="1"/>
      <c r="Y39" s="1"/>
    </row>
    <row r="40" spans="2:19" ht="15">
      <c r="B40" s="26" t="s">
        <v>21</v>
      </c>
      <c r="C40" s="27"/>
      <c r="D40" s="20">
        <f aca="true" t="shared" si="11" ref="D40:P40">D37+D38+D39</f>
        <v>2378875.1</v>
      </c>
      <c r="E40" s="20">
        <f t="shared" si="11"/>
        <v>4757750.2</v>
      </c>
      <c r="F40" s="20">
        <f t="shared" si="11"/>
        <v>7136625.1</v>
      </c>
      <c r="G40" s="20">
        <f t="shared" si="11"/>
        <v>9515500.1</v>
      </c>
      <c r="H40" s="20">
        <f t="shared" si="11"/>
        <v>11894375.1</v>
      </c>
      <c r="I40" s="20">
        <f t="shared" si="11"/>
        <v>14273250.1</v>
      </c>
      <c r="J40" s="20">
        <f t="shared" si="11"/>
        <v>16652125.1</v>
      </c>
      <c r="K40" s="20">
        <f t="shared" si="11"/>
        <v>19031000.1</v>
      </c>
      <c r="L40" s="20">
        <f t="shared" si="11"/>
        <v>18059614.51666667</v>
      </c>
      <c r="M40" s="20">
        <f t="shared" si="11"/>
        <v>18051281.183333337</v>
      </c>
      <c r="N40" s="20">
        <f t="shared" si="11"/>
        <v>18042947.850000005</v>
      </c>
      <c r="O40" s="20">
        <f t="shared" si="11"/>
        <v>18034614.516666673</v>
      </c>
      <c r="P40" s="20">
        <f t="shared" si="11"/>
        <v>18026281.18333334</v>
      </c>
      <c r="Q40" s="28">
        <f>Q37+Q38+Q39</f>
        <v>19031000.8</v>
      </c>
      <c r="R40" s="1"/>
      <c r="S40" s="1"/>
    </row>
    <row r="41" spans="4:25" ht="1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"/>
      <c r="S41" s="1"/>
      <c r="U41" s="1"/>
      <c r="V41" s="1"/>
      <c r="W41" s="1"/>
      <c r="X41" s="21"/>
      <c r="Y41" s="1"/>
    </row>
    <row r="42" spans="2:25" ht="15">
      <c r="B42" t="s">
        <v>22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"/>
      <c r="S42" s="1"/>
      <c r="U42" s="1"/>
      <c r="V42" s="1"/>
      <c r="W42" s="1"/>
      <c r="X42" s="21"/>
      <c r="Y42" s="1"/>
    </row>
    <row r="43" spans="2:25" ht="15">
      <c r="B43" s="13" t="s">
        <v>23</v>
      </c>
      <c r="C43" s="8"/>
      <c r="D43" s="17">
        <f>D15</f>
        <v>929592.25</v>
      </c>
      <c r="E43" s="17">
        <f aca="true" t="shared" si="12" ref="E43:O43">E15</f>
        <v>929592.25</v>
      </c>
      <c r="F43" s="17">
        <f t="shared" si="12"/>
        <v>929592.25</v>
      </c>
      <c r="G43" s="17">
        <f t="shared" si="12"/>
        <v>929592.25</v>
      </c>
      <c r="H43" s="17">
        <f t="shared" si="12"/>
        <v>929592.25</v>
      </c>
      <c r="I43" s="17">
        <f t="shared" si="12"/>
        <v>929592.25</v>
      </c>
      <c r="J43" s="17">
        <f t="shared" si="12"/>
        <v>929592.25</v>
      </c>
      <c r="K43" s="17">
        <f t="shared" si="12"/>
        <v>929592.25</v>
      </c>
      <c r="L43" s="17">
        <f t="shared" si="12"/>
        <v>0</v>
      </c>
      <c r="M43" s="17">
        <f t="shared" si="12"/>
        <v>0</v>
      </c>
      <c r="N43" s="17">
        <f t="shared" si="12"/>
        <v>0</v>
      </c>
      <c r="O43" s="17">
        <f t="shared" si="12"/>
        <v>0</v>
      </c>
      <c r="P43" s="17">
        <f>P15</f>
        <v>0</v>
      </c>
      <c r="Q43" s="18">
        <f>SUM(D43:P43)</f>
        <v>7436738</v>
      </c>
      <c r="R43" s="1"/>
      <c r="S43" s="1"/>
      <c r="U43" s="1"/>
      <c r="V43" s="1"/>
      <c r="W43" s="1"/>
      <c r="X43" s="21"/>
      <c r="Y43" s="1"/>
    </row>
    <row r="44" spans="2:25" ht="15">
      <c r="B44" s="14" t="s">
        <v>24</v>
      </c>
      <c r="C44" s="32"/>
      <c r="D44" s="15">
        <f aca="true" t="shared" si="13" ref="D44:O44">D21</f>
        <v>33460</v>
      </c>
      <c r="E44" s="15">
        <f t="shared" si="13"/>
        <v>33460</v>
      </c>
      <c r="F44" s="15">
        <f t="shared" si="13"/>
        <v>33460</v>
      </c>
      <c r="G44" s="15">
        <f t="shared" si="13"/>
        <v>33460</v>
      </c>
      <c r="H44" s="15">
        <f t="shared" si="13"/>
        <v>33460</v>
      </c>
      <c r="I44" s="15">
        <f t="shared" si="13"/>
        <v>33460</v>
      </c>
      <c r="J44" s="15">
        <f t="shared" si="13"/>
        <v>33460</v>
      </c>
      <c r="K44" s="15">
        <f t="shared" si="13"/>
        <v>33460</v>
      </c>
      <c r="L44" s="15">
        <f t="shared" si="13"/>
        <v>0</v>
      </c>
      <c r="M44" s="15">
        <f t="shared" si="13"/>
        <v>0</v>
      </c>
      <c r="N44" s="15">
        <f t="shared" si="13"/>
        <v>0</v>
      </c>
      <c r="O44" s="15">
        <f t="shared" si="13"/>
        <v>0</v>
      </c>
      <c r="P44" s="15">
        <f>P21</f>
        <v>0</v>
      </c>
      <c r="Q44" s="16">
        <f>SUM(D44:P44)</f>
        <v>267680</v>
      </c>
      <c r="R44" s="1"/>
      <c r="S44" s="1"/>
      <c r="U44" s="1"/>
      <c r="V44" s="1"/>
      <c r="W44" s="1"/>
      <c r="X44" s="21"/>
      <c r="Y44" s="1"/>
    </row>
    <row r="45" spans="2:25" ht="15">
      <c r="B45" s="26" t="s">
        <v>25</v>
      </c>
      <c r="C45" s="27"/>
      <c r="D45" s="20">
        <f aca="true" t="shared" si="14" ref="D45:P45">D43+D44</f>
        <v>963052.25</v>
      </c>
      <c r="E45" s="20">
        <f t="shared" si="14"/>
        <v>963052.25</v>
      </c>
      <c r="F45" s="20">
        <f t="shared" si="14"/>
        <v>963052.25</v>
      </c>
      <c r="G45" s="20">
        <f t="shared" si="14"/>
        <v>963052.25</v>
      </c>
      <c r="H45" s="20">
        <f t="shared" si="14"/>
        <v>963052.25</v>
      </c>
      <c r="I45" s="20">
        <f t="shared" si="14"/>
        <v>963052.25</v>
      </c>
      <c r="J45" s="20">
        <f t="shared" si="14"/>
        <v>963052.25</v>
      </c>
      <c r="K45" s="20">
        <f t="shared" si="14"/>
        <v>963052.25</v>
      </c>
      <c r="L45" s="20">
        <f t="shared" si="14"/>
        <v>0</v>
      </c>
      <c r="M45" s="20">
        <f t="shared" si="14"/>
        <v>0</v>
      </c>
      <c r="N45" s="20">
        <f t="shared" si="14"/>
        <v>0</v>
      </c>
      <c r="O45" s="20">
        <f t="shared" si="14"/>
        <v>0</v>
      </c>
      <c r="P45" s="20">
        <f t="shared" si="14"/>
        <v>0</v>
      </c>
      <c r="Q45" s="28">
        <f>Q43+Q44</f>
        <v>7704418</v>
      </c>
      <c r="R45" s="1"/>
      <c r="S45" s="1"/>
      <c r="U45" s="1"/>
      <c r="V45" s="1"/>
      <c r="W45" s="1"/>
      <c r="X45" s="21"/>
      <c r="Y45" s="1"/>
    </row>
    <row r="46" spans="4:19" ht="1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"/>
      <c r="S46" s="1"/>
    </row>
    <row r="47" spans="2:25" ht="15">
      <c r="B47" s="26" t="s">
        <v>26</v>
      </c>
      <c r="C47" s="27"/>
      <c r="D47" s="38">
        <f aca="true" t="shared" si="15" ref="D47:O47">D40-D45</f>
        <v>1415822.85</v>
      </c>
      <c r="E47" s="20">
        <f t="shared" si="15"/>
        <v>3794697.95</v>
      </c>
      <c r="F47" s="20">
        <f t="shared" si="15"/>
        <v>6173572.85</v>
      </c>
      <c r="G47" s="20">
        <f t="shared" si="15"/>
        <v>8552447.85</v>
      </c>
      <c r="H47" s="20">
        <f t="shared" si="15"/>
        <v>10931322.85</v>
      </c>
      <c r="I47" s="20">
        <f t="shared" si="15"/>
        <v>13310197.85</v>
      </c>
      <c r="J47" s="20">
        <f t="shared" si="15"/>
        <v>15689072.85</v>
      </c>
      <c r="K47" s="20">
        <f t="shared" si="15"/>
        <v>18067947.85</v>
      </c>
      <c r="L47" s="20">
        <f t="shared" si="15"/>
        <v>18059614.51666667</v>
      </c>
      <c r="M47" s="20">
        <f t="shared" si="15"/>
        <v>18051281.183333337</v>
      </c>
      <c r="N47" s="20">
        <f t="shared" si="15"/>
        <v>18042947.850000005</v>
      </c>
      <c r="O47" s="20">
        <f t="shared" si="15"/>
        <v>18034614.516666673</v>
      </c>
      <c r="P47" s="20">
        <f>P40-P45</f>
        <v>18026281.18333334</v>
      </c>
      <c r="Q47" s="28">
        <f>Q40-Q45</f>
        <v>11326582.8</v>
      </c>
      <c r="R47" s="1"/>
      <c r="S47" s="1"/>
      <c r="W47" s="1"/>
      <c r="Y47" s="1"/>
    </row>
    <row r="48" spans="4:25" ht="1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"/>
      <c r="S48" s="1"/>
      <c r="W48" s="1"/>
      <c r="Y48" s="1"/>
    </row>
    <row r="49" spans="2:25" ht="15">
      <c r="B49" s="26" t="s">
        <v>27</v>
      </c>
      <c r="C49" s="2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8">
        <f>SUM(D49:P49)</f>
        <v>0</v>
      </c>
      <c r="R49" s="1"/>
      <c r="S49" s="1"/>
      <c r="W49" s="1"/>
      <c r="Y49" s="1"/>
    </row>
    <row r="50" spans="4:25" ht="1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"/>
      <c r="S50" s="1"/>
      <c r="W50" s="1"/>
      <c r="Y50" s="1"/>
    </row>
    <row r="51" spans="2:25" ht="15">
      <c r="B51" s="26" t="s">
        <v>28</v>
      </c>
      <c r="C51" s="27"/>
      <c r="D51" s="38">
        <f aca="true" t="shared" si="16" ref="D51:O51">-D49+D47</f>
        <v>1415822.85</v>
      </c>
      <c r="E51" s="20">
        <f t="shared" si="16"/>
        <v>3794697.95</v>
      </c>
      <c r="F51" s="20">
        <f t="shared" si="16"/>
        <v>6173572.85</v>
      </c>
      <c r="G51" s="20">
        <f t="shared" si="16"/>
        <v>8552447.85</v>
      </c>
      <c r="H51" s="20">
        <f t="shared" si="16"/>
        <v>10931322.85</v>
      </c>
      <c r="I51" s="20">
        <f t="shared" si="16"/>
        <v>13310197.85</v>
      </c>
      <c r="J51" s="20">
        <f t="shared" si="16"/>
        <v>15689072.85</v>
      </c>
      <c r="K51" s="20">
        <f t="shared" si="16"/>
        <v>18067947.85</v>
      </c>
      <c r="L51" s="20">
        <f t="shared" si="16"/>
        <v>18059614.51666667</v>
      </c>
      <c r="M51" s="20">
        <f t="shared" si="16"/>
        <v>18051281.183333337</v>
      </c>
      <c r="N51" s="20">
        <f t="shared" si="16"/>
        <v>18042947.850000005</v>
      </c>
      <c r="O51" s="20">
        <f t="shared" si="16"/>
        <v>18034614.516666673</v>
      </c>
      <c r="P51" s="20">
        <f>-P49+P47</f>
        <v>18026281.18333334</v>
      </c>
      <c r="Q51" s="28">
        <f>-Q49+Q47</f>
        <v>11326582.8</v>
      </c>
      <c r="R51" s="1"/>
      <c r="S51" s="1"/>
      <c r="W51" s="1"/>
      <c r="Y51" s="1"/>
    </row>
    <row r="52" spans="4:25" ht="1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"/>
      <c r="S52" s="1"/>
      <c r="W52" s="1"/>
      <c r="Y52" s="1"/>
    </row>
    <row r="53" spans="2:19" ht="15">
      <c r="B53" t="s">
        <v>29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"/>
      <c r="S53" s="1"/>
    </row>
    <row r="54" spans="2:19" ht="15">
      <c r="B54" s="13"/>
      <c r="C54" s="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>
        <f>SUM(D54:P54)</f>
        <v>0</v>
      </c>
      <c r="R54" s="1"/>
      <c r="S54" s="1"/>
    </row>
    <row r="55" spans="2:25" ht="15">
      <c r="B55" s="11" t="s">
        <v>39</v>
      </c>
      <c r="D55" s="9">
        <v>1000000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>
        <f>SUM(D55:P55)</f>
        <v>1000000</v>
      </c>
      <c r="R55" s="1"/>
      <c r="S55" s="41"/>
      <c r="W55" s="1"/>
      <c r="Y55" s="1"/>
    </row>
    <row r="56" spans="2:19" ht="15">
      <c r="B56" s="11" t="s">
        <v>30</v>
      </c>
      <c r="D56" s="9">
        <v>425823</v>
      </c>
      <c r="E56" s="4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>
        <f>SUM(D56:P56)</f>
        <v>425823</v>
      </c>
      <c r="R56" s="1"/>
      <c r="S56" s="1"/>
    </row>
    <row r="57" spans="2:19" ht="15">
      <c r="B57" s="14" t="s">
        <v>31</v>
      </c>
      <c r="C57" s="32"/>
      <c r="D57" s="15">
        <f>D56+D55</f>
        <v>1425823</v>
      </c>
      <c r="E57" s="15"/>
      <c r="F57" s="15">
        <f>F56+F55</f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>
        <f>Q56+Q55</f>
        <v>1425823</v>
      </c>
      <c r="R57" s="1"/>
      <c r="S57" s="1"/>
    </row>
    <row r="58" spans="2:19" ht="15">
      <c r="B58" s="26" t="s">
        <v>32</v>
      </c>
      <c r="C58" s="27"/>
      <c r="D58" s="20">
        <f>+D57</f>
        <v>1425823</v>
      </c>
      <c r="E58" s="20"/>
      <c r="F58" s="20">
        <f aca="true" t="shared" si="17" ref="F58:O58">F56+F55+F54</f>
        <v>0</v>
      </c>
      <c r="G58" s="20">
        <f t="shared" si="17"/>
        <v>0</v>
      </c>
      <c r="H58" s="20">
        <f t="shared" si="17"/>
        <v>0</v>
      </c>
      <c r="I58" s="20">
        <f t="shared" si="17"/>
        <v>0</v>
      </c>
      <c r="J58" s="20">
        <f t="shared" si="17"/>
        <v>0</v>
      </c>
      <c r="K58" s="20">
        <f t="shared" si="17"/>
        <v>0</v>
      </c>
      <c r="L58" s="20">
        <f t="shared" si="17"/>
        <v>0</v>
      </c>
      <c r="M58" s="20">
        <f t="shared" si="17"/>
        <v>0</v>
      </c>
      <c r="N58" s="20">
        <f t="shared" si="17"/>
        <v>0</v>
      </c>
      <c r="O58" s="20">
        <f t="shared" si="17"/>
        <v>0</v>
      </c>
      <c r="P58" s="20">
        <f>P56+P55+P54</f>
        <v>0</v>
      </c>
      <c r="Q58" s="28">
        <f>+Q57</f>
        <v>1425823</v>
      </c>
      <c r="R58" s="1"/>
      <c r="S58" s="1"/>
    </row>
    <row r="59" spans="4:19" ht="1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"/>
      <c r="S59" s="1"/>
    </row>
    <row r="60" spans="2:19" ht="15">
      <c r="B60" s="26" t="s">
        <v>33</v>
      </c>
      <c r="C60" s="27"/>
      <c r="D60" s="20">
        <f aca="true" t="shared" si="18" ref="D60:O60">D58-(-D51)</f>
        <v>2841645.85</v>
      </c>
      <c r="E60" s="20">
        <f t="shared" si="18"/>
        <v>3794697.95</v>
      </c>
      <c r="F60" s="20">
        <f t="shared" si="18"/>
        <v>6173572.85</v>
      </c>
      <c r="G60" s="20">
        <f t="shared" si="18"/>
        <v>8552447.85</v>
      </c>
      <c r="H60" s="20">
        <f t="shared" si="18"/>
        <v>10931322.85</v>
      </c>
      <c r="I60" s="20">
        <f t="shared" si="18"/>
        <v>13310197.85</v>
      </c>
      <c r="J60" s="20">
        <f t="shared" si="18"/>
        <v>15689072.85</v>
      </c>
      <c r="K60" s="20">
        <f t="shared" si="18"/>
        <v>18067947.85</v>
      </c>
      <c r="L60" s="20">
        <f t="shared" si="18"/>
        <v>18059614.51666667</v>
      </c>
      <c r="M60" s="20">
        <f t="shared" si="18"/>
        <v>18051281.183333337</v>
      </c>
      <c r="N60" s="20">
        <f t="shared" si="18"/>
        <v>18042947.850000005</v>
      </c>
      <c r="O60" s="20">
        <f t="shared" si="18"/>
        <v>18034614.516666673</v>
      </c>
      <c r="P60" s="20">
        <f>P58-(-P51)</f>
        <v>18026281.18333334</v>
      </c>
      <c r="Q60" s="28">
        <f>Q58-(-Q51)</f>
        <v>12752405.8</v>
      </c>
      <c r="R60" s="1"/>
      <c r="S60" s="1"/>
    </row>
    <row r="61" spans="4:19" ht="15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"/>
      <c r="S61" s="1"/>
    </row>
    <row r="62" spans="2:19" ht="15">
      <c r="B62" t="s">
        <v>34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 t="s">
        <v>2</v>
      </c>
      <c r="R62" s="1"/>
      <c r="S62" s="1"/>
    </row>
    <row r="63" spans="2:23" ht="15">
      <c r="B63" s="13" t="s">
        <v>40</v>
      </c>
      <c r="C63" s="55">
        <v>0.1</v>
      </c>
      <c r="D63" s="17"/>
      <c r="E63" s="17">
        <f>+D55*C63/12</f>
        <v>8333.333333333334</v>
      </c>
      <c r="F63" s="17">
        <f>+E63</f>
        <v>8333.333333333334</v>
      </c>
      <c r="G63" s="17">
        <f aca="true" t="shared" si="19" ref="G63:P63">+F63</f>
        <v>8333.333333333334</v>
      </c>
      <c r="H63" s="17">
        <f t="shared" si="19"/>
        <v>8333.333333333334</v>
      </c>
      <c r="I63" s="17">
        <f t="shared" si="19"/>
        <v>8333.333333333334</v>
      </c>
      <c r="J63" s="17">
        <f t="shared" si="19"/>
        <v>8333.333333333334</v>
      </c>
      <c r="K63" s="17">
        <f t="shared" si="19"/>
        <v>8333.333333333334</v>
      </c>
      <c r="L63" s="17">
        <f t="shared" si="19"/>
        <v>8333.333333333334</v>
      </c>
      <c r="M63" s="17">
        <f t="shared" si="19"/>
        <v>8333.333333333334</v>
      </c>
      <c r="N63" s="17">
        <f t="shared" si="19"/>
        <v>8333.333333333334</v>
      </c>
      <c r="O63" s="17">
        <f t="shared" si="19"/>
        <v>8333.333333333334</v>
      </c>
      <c r="P63" s="17">
        <f t="shared" si="19"/>
        <v>8333.333333333334</v>
      </c>
      <c r="Q63" s="18">
        <f>SUM(D63:P63)</f>
        <v>99999.99999999999</v>
      </c>
      <c r="R63" s="1"/>
      <c r="S63" s="1"/>
      <c r="U63" s="1"/>
      <c r="V63" s="1"/>
      <c r="W63" s="1"/>
    </row>
    <row r="64" spans="2:18" ht="15">
      <c r="B64" s="11" t="s">
        <v>41</v>
      </c>
      <c r="C64" s="4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1500000</v>
      </c>
      <c r="Q64" s="10">
        <f>SUM(D64:P64)</f>
        <v>1500000</v>
      </c>
      <c r="R64" s="1"/>
    </row>
    <row r="65" spans="2:23" ht="15">
      <c r="B65" s="14" t="s">
        <v>35</v>
      </c>
      <c r="C65" s="32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>
        <v>1300000</v>
      </c>
      <c r="Q65" s="16">
        <f>SUM(D65:P65)</f>
        <v>1300000</v>
      </c>
      <c r="R65" s="1"/>
      <c r="S65" s="1"/>
      <c r="U65" s="19"/>
      <c r="V65" s="1"/>
      <c r="W65" s="1"/>
    </row>
    <row r="66" spans="2:18" ht="15">
      <c r="B66" s="26" t="s">
        <v>36</v>
      </c>
      <c r="C66" s="27"/>
      <c r="D66" s="20">
        <f>+D63+D64+D65</f>
        <v>0</v>
      </c>
      <c r="E66" s="20">
        <f aca="true" t="shared" si="20" ref="E66:N66">+E63+E64+E65</f>
        <v>8333.333333333334</v>
      </c>
      <c r="F66" s="20">
        <f t="shared" si="20"/>
        <v>8333.333333333334</v>
      </c>
      <c r="G66" s="20">
        <f t="shared" si="20"/>
        <v>8333.333333333334</v>
      </c>
      <c r="H66" s="20">
        <f t="shared" si="20"/>
        <v>8333.333333333334</v>
      </c>
      <c r="I66" s="20">
        <f t="shared" si="20"/>
        <v>8333.333333333334</v>
      </c>
      <c r="J66" s="20">
        <f t="shared" si="20"/>
        <v>8333.333333333334</v>
      </c>
      <c r="K66" s="20">
        <f t="shared" si="20"/>
        <v>8333.333333333334</v>
      </c>
      <c r="L66" s="20">
        <f t="shared" si="20"/>
        <v>8333.333333333334</v>
      </c>
      <c r="M66" s="20">
        <f t="shared" si="20"/>
        <v>8333.333333333334</v>
      </c>
      <c r="N66" s="20">
        <f t="shared" si="20"/>
        <v>8333.333333333334</v>
      </c>
      <c r="O66" s="20">
        <f>+O63+O64+O65</f>
        <v>8333.333333333334</v>
      </c>
      <c r="P66" s="20">
        <f>+Q63+P64+P65</f>
        <v>2900000</v>
      </c>
      <c r="Q66" s="28">
        <f>+Q63+Q64+Q65</f>
        <v>2900000</v>
      </c>
      <c r="R66" s="1"/>
    </row>
    <row r="67" spans="4:17" ht="15.75" thickBot="1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2:17" ht="16.5" thickBot="1" thickTop="1">
      <c r="B68" s="33" t="s">
        <v>37</v>
      </c>
      <c r="C68" s="34"/>
      <c r="D68" s="35">
        <f aca="true" t="shared" si="21" ref="D68:O68">D60-D66</f>
        <v>2841645.85</v>
      </c>
      <c r="E68" s="35">
        <f t="shared" si="21"/>
        <v>3786364.6166666667</v>
      </c>
      <c r="F68" s="35">
        <f t="shared" si="21"/>
        <v>6165239.516666667</v>
      </c>
      <c r="G68" s="35">
        <f t="shared" si="21"/>
        <v>8544114.516666666</v>
      </c>
      <c r="H68" s="35">
        <f t="shared" si="21"/>
        <v>10922989.516666666</v>
      </c>
      <c r="I68" s="35">
        <f t="shared" si="21"/>
        <v>13301864.516666666</v>
      </c>
      <c r="J68" s="35">
        <f t="shared" si="21"/>
        <v>15680739.516666666</v>
      </c>
      <c r="K68" s="35">
        <f t="shared" si="21"/>
        <v>18059614.51666667</v>
      </c>
      <c r="L68" s="35">
        <f t="shared" si="21"/>
        <v>18051281.183333337</v>
      </c>
      <c r="M68" s="35">
        <f t="shared" si="21"/>
        <v>18042947.850000005</v>
      </c>
      <c r="N68" s="35">
        <f t="shared" si="21"/>
        <v>18034614.516666673</v>
      </c>
      <c r="O68" s="35">
        <f t="shared" si="21"/>
        <v>18026281.18333334</v>
      </c>
      <c r="P68" s="35">
        <f>P60-P66</f>
        <v>15126281.183333341</v>
      </c>
      <c r="Q68" s="36">
        <f>Q60-Q66</f>
        <v>9852405.8</v>
      </c>
    </row>
    <row r="69" spans="2:16" ht="15.75" thickTop="1">
      <c r="B69" s="48" t="s">
        <v>47</v>
      </c>
      <c r="C69" s="48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2:16" ht="15">
      <c r="B70" s="48" t="s">
        <v>49</v>
      </c>
      <c r="C70" s="48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2:17" ht="15">
      <c r="B71" s="48" t="s">
        <v>48</v>
      </c>
      <c r="C71" s="48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t="s">
        <v>43</v>
      </c>
    </row>
    <row r="72" spans="4:16" ht="15">
      <c r="D72" s="1">
        <v>1</v>
      </c>
      <c r="E72" s="1">
        <v>2</v>
      </c>
      <c r="F72" s="1">
        <v>3</v>
      </c>
      <c r="G72" s="1">
        <v>4</v>
      </c>
      <c r="H72" s="1">
        <v>5</v>
      </c>
      <c r="I72" s="1">
        <v>6</v>
      </c>
      <c r="J72" s="1">
        <v>7</v>
      </c>
      <c r="K72" s="1">
        <v>8</v>
      </c>
      <c r="L72" s="1">
        <v>9</v>
      </c>
      <c r="M72" s="1">
        <v>10</v>
      </c>
      <c r="N72" s="1">
        <v>11</v>
      </c>
      <c r="O72" s="1">
        <v>12</v>
      </c>
      <c r="P72" s="1"/>
    </row>
    <row r="73" spans="4:16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</sheetData>
  <printOptions horizontalCentered="1" verticalCentered="1"/>
  <pageMargins left="0.7874015748031497" right="0.4724409448818898" top="0.984251968503937" bottom="0.4724409448818898" header="1.1811023622047245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MEXICO - F.I.R.A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 MEXICO - F.I.R.A.</dc:creator>
  <cp:keywords/>
  <dc:description/>
  <cp:lastModifiedBy>Usuario Autorizado de HP</cp:lastModifiedBy>
  <cp:lastPrinted>2002-11-01T18:39:23Z</cp:lastPrinted>
  <dcterms:created xsi:type="dcterms:W3CDTF">2000-01-11T16:51:43Z</dcterms:created>
  <dcterms:modified xsi:type="dcterms:W3CDTF">2002-11-01T18:40:33Z</dcterms:modified>
  <cp:category/>
  <cp:version/>
  <cp:contentType/>
  <cp:contentStatus/>
</cp:coreProperties>
</file>